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20" windowWidth="19440" windowHeight="949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Položky!$A$1:$G$42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G14" i="3"/>
  <c r="G12"/>
  <c r="BB12" s="1"/>
  <c r="BA12"/>
  <c r="BC12"/>
  <c r="BD12"/>
  <c r="BE12"/>
  <c r="G41" l="1"/>
  <c r="G40"/>
  <c r="G38"/>
  <c r="G18"/>
  <c r="G17"/>
  <c r="G16"/>
  <c r="G15"/>
  <c r="G13"/>
  <c r="G39"/>
  <c r="C43"/>
  <c r="G42"/>
  <c r="G37"/>
  <c r="G36"/>
  <c r="G35"/>
  <c r="G34"/>
  <c r="G43" l="1"/>
  <c r="F10" i="2" s="1"/>
  <c r="D21" i="1"/>
  <c r="D20"/>
  <c r="D19"/>
  <c r="D18"/>
  <c r="D17"/>
  <c r="D16"/>
  <c r="D15"/>
  <c r="BE31" i="3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9" i="2"/>
  <c r="A9"/>
  <c r="C32" i="3"/>
  <c r="BE19"/>
  <c r="BD19"/>
  <c r="BC19"/>
  <c r="BA19"/>
  <c r="G19"/>
  <c r="BB19" s="1"/>
  <c r="BE18"/>
  <c r="BD18"/>
  <c r="BC18"/>
  <c r="BA18"/>
  <c r="BB18"/>
  <c r="BE17"/>
  <c r="BD17"/>
  <c r="BC17"/>
  <c r="BA17"/>
  <c r="BB17"/>
  <c r="BE16"/>
  <c r="BD16"/>
  <c r="BC16"/>
  <c r="BA16"/>
  <c r="BB16"/>
  <c r="BE15"/>
  <c r="BD15"/>
  <c r="BC15"/>
  <c r="BA15"/>
  <c r="BB15"/>
  <c r="BE13"/>
  <c r="BD13"/>
  <c r="BC13"/>
  <c r="BA13"/>
  <c r="BB13"/>
  <c r="B8" i="2"/>
  <c r="A8"/>
  <c r="C20" i="3"/>
  <c r="BE9"/>
  <c r="BD9"/>
  <c r="BC9"/>
  <c r="BA9"/>
  <c r="BB9"/>
  <c r="BE8"/>
  <c r="BD8"/>
  <c r="BC8"/>
  <c r="BA8"/>
  <c r="BB8"/>
  <c r="B7" i="2"/>
  <c r="A7"/>
  <c r="C10" i="3"/>
  <c r="E4"/>
  <c r="C4"/>
  <c r="F3"/>
  <c r="C3"/>
  <c r="C2" i="2"/>
  <c r="C1"/>
  <c r="C33" i="1"/>
  <c r="F33" s="1"/>
  <c r="C31"/>
  <c r="C9"/>
  <c r="G7"/>
  <c r="D2"/>
  <c r="C2"/>
  <c r="BA20" i="3" l="1"/>
  <c r="E8" i="2" s="1"/>
  <c r="BE32" i="3"/>
  <c r="I9" i="2" s="1"/>
  <c r="BE20" i="3"/>
  <c r="I8" i="2" s="1"/>
  <c r="BA32" i="3"/>
  <c r="E9" i="2" s="1"/>
  <c r="BA10" i="3"/>
  <c r="E7" i="2" s="1"/>
  <c r="BD20" i="3"/>
  <c r="H8" i="2" s="1"/>
  <c r="BC10" i="3"/>
  <c r="G7" i="2" s="1"/>
  <c r="BC32" i="3"/>
  <c r="G9" i="2" s="1"/>
  <c r="BB10" i="3"/>
  <c r="F7" i="2" s="1"/>
  <c r="BB20" i="3"/>
  <c r="F8" i="2" s="1"/>
  <c r="BD10" i="3"/>
  <c r="H7" i="2" s="1"/>
  <c r="BE10" i="3"/>
  <c r="I7" i="2" s="1"/>
  <c r="BC20" i="3"/>
  <c r="G8" i="2" s="1"/>
  <c r="BD32" i="3"/>
  <c r="H9" i="2" s="1"/>
  <c r="BB32" i="3"/>
  <c r="F9" i="2" s="1"/>
  <c r="G10" i="3"/>
  <c r="G20"/>
  <c r="G32"/>
  <c r="F11" i="2" l="1"/>
  <c r="C16" i="1" s="1"/>
  <c r="E11" i="2"/>
  <c r="C15" i="1" s="1"/>
  <c r="H11" i="2"/>
  <c r="C17" i="1" s="1"/>
  <c r="I11" i="2"/>
  <c r="C21" i="1" s="1"/>
  <c r="G11" i="2"/>
  <c r="C18" i="1" s="1"/>
  <c r="G16" i="2" l="1"/>
  <c r="I16" s="1"/>
  <c r="G15" i="1" s="1"/>
  <c r="G17" i="2"/>
  <c r="I17" s="1"/>
  <c r="G16" i="1" s="1"/>
  <c r="G21" i="2"/>
  <c r="I21" s="1"/>
  <c r="G20" i="1" s="1"/>
  <c r="G20" i="2"/>
  <c r="I20" s="1"/>
  <c r="G19" i="1" s="1"/>
  <c r="G18" i="2"/>
  <c r="I18" s="1"/>
  <c r="G17" i="1" s="1"/>
  <c r="G23" i="2"/>
  <c r="I23" s="1"/>
  <c r="C19" i="1"/>
  <c r="C22" s="1"/>
  <c r="G19" i="2"/>
  <c r="I19" s="1"/>
  <c r="G18" i="1" s="1"/>
  <c r="G22" i="2"/>
  <c r="I22" s="1"/>
  <c r="G21" i="1" s="1"/>
  <c r="H24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<sst xmlns="http://schemas.openxmlformats.org/spreadsheetml/2006/main" count="208" uniqueCount="147">
  <si>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</si>
  <si>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</si>
  <si>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</si>
  <si>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</si>
  <si>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</si>
  <si>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</si>
  <si>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</si>
  <si>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</si>
  <si>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</si>
  <si>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</si>
  <si>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</si>
  <si>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</si>
  <si>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</si>
  <si>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</si>
  <si>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</si>
  <si>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</si>
  <si>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</si>
  <si>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</si>
  <si>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</si>
  <si>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</si>
  <si>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</si>
  <si>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</si>
  <si>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</si>
  <si>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</si>
  <si>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</si>
  <si>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</si>
  <si>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</si>
  <si>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</si>
  <si>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</si>
  <si>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</si>
  <si>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</si>
  <si>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</si>
  <si>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</si>
  <si>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</si>
  <si>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</si>
  <si>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</si>
  <si>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</si>
  <si>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</si>
  <si>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</si>
  <si>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</si>
  <si>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</si>
  <si>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</si>
  <si>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</si>
  <si>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</si>
  <si>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</si>
  <si>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</si>
  <si>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</si>
  <si>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</si>
  <si>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</si>
  <si>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</si>
  <si>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</si>
  <si>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</si>
  <si>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</si>
  <si>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</si>
  <si>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</si>
  <si>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</si>
  <si>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</si>
  <si>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</si>
  <si>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</si>
  <si>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</si>
  <si>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</si>
  <si>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</si>
  <si>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</si>
  <si>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</si>
  <si>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</si>
  <si>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</si>
  <si>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</si>
  <si>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</si>
  <si>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</si>
  <si>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</si>
  <si>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Díl:</t>
  </si>
  <si>
    <t>1</t>
  </si>
  <si>
    <t>ks</t>
  </si>
  <si>
    <t>Celkem za</t>
  </si>
  <si>
    <t>SO-01</t>
  </si>
  <si>
    <t>Ústřední vytápění</t>
  </si>
  <si>
    <t>m</t>
  </si>
  <si>
    <t>hod</t>
  </si>
  <si>
    <t>733</t>
  </si>
  <si>
    <t>kus</t>
  </si>
  <si>
    <t>733190106R00</t>
  </si>
  <si>
    <t>733190108R00</t>
  </si>
  <si>
    <t>Ztížené výrobní podmínky</t>
  </si>
  <si>
    <t>Oborová přirážka</t>
  </si>
  <si>
    <t>Přesun stavebních kapacit</t>
  </si>
  <si>
    <t>Zařízení staveniště</t>
  </si>
  <si>
    <t>Provoz investora</t>
  </si>
  <si>
    <t>Kompletační činnost (IČD)</t>
  </si>
  <si>
    <t>Rezerva rozpočtu</t>
  </si>
  <si>
    <t>MAXXI-THERM s.r.o</t>
  </si>
  <si>
    <t>Štefek Ladislav</t>
  </si>
  <si>
    <t>Zpracováno programem firmy RTS Brno a.s., s využitím vlastních položek , které jsou na konci označené P</t>
  </si>
  <si>
    <t xml:space="preserve">Rozvod potrubí </t>
  </si>
  <si>
    <t>732</t>
  </si>
  <si>
    <t>Strojovny</t>
  </si>
  <si>
    <t>732429112</t>
  </si>
  <si>
    <t>732429112a</t>
  </si>
  <si>
    <t>734</t>
  </si>
  <si>
    <t>Armatury</t>
  </si>
  <si>
    <t>734163426</t>
  </si>
  <si>
    <t>734411151</t>
  </si>
  <si>
    <t>734494121</t>
  </si>
  <si>
    <t xml:space="preserve">Návarek s trubkovým závitem 1/2" </t>
  </si>
  <si>
    <t>734152251</t>
  </si>
  <si>
    <t>734152251a</t>
  </si>
  <si>
    <t>733111216</t>
  </si>
  <si>
    <t>733113116</t>
  </si>
  <si>
    <t>739</t>
  </si>
  <si>
    <t>Ostatní</t>
  </si>
  <si>
    <t>99874</t>
  </si>
  <si>
    <t>Armatury přesun hmot v objektech výšky do 24m</t>
  </si>
  <si>
    <t>713463212</t>
  </si>
  <si>
    <t xml:space="preserve">Montáž izolace tepelné potrubí potrubními pouzdry s Al fólií staženými Al páskou 1x D do 100 mm   </t>
  </si>
  <si>
    <t>Oprava stávající tepelné izolace - doplnění</t>
  </si>
  <si>
    <t>Oprava nebo výměna uzavíracích armatur</t>
  </si>
  <si>
    <t>734100001R</t>
  </si>
  <si>
    <t>kpl</t>
  </si>
  <si>
    <t>soubor</t>
  </si>
  <si>
    <t>Dopravné</t>
  </si>
  <si>
    <t>Nátěr potrubí syntetický  yákladní a vrchní do DN50</t>
  </si>
  <si>
    <t>Vypuštění a napuštění topné vody , odvzdušnění topné soustavy</t>
  </si>
  <si>
    <t>730200101</t>
  </si>
  <si>
    <t>Demontáže + opětovné montáže ( RDT+RV)</t>
  </si>
  <si>
    <t>730879990</t>
  </si>
  <si>
    <t>HZS- zaregulování topné soustavy + zkoušky dle ČSN</t>
  </si>
  <si>
    <t>HZS- zaučení obsluhy regulačního uzlu</t>
  </si>
  <si>
    <t>Pomocný materiál - spojovací těsnící , kyslík plyn</t>
  </si>
  <si>
    <t xml:space="preserve">Montáž čerpadel teplovodních oběhových </t>
  </si>
  <si>
    <t>Teploměr s jímkou a ochranným pouzdrem  160mm</t>
  </si>
  <si>
    <t>Montáž třícestných závitových armatur DN50</t>
  </si>
  <si>
    <t>Třícestný směšovací ventil závitový ESBE VRG 131           DN50 , Kvs 40</t>
  </si>
  <si>
    <t>ÚT- Anenská 689 Frýdek - Místek</t>
  </si>
  <si>
    <t>Statutární město Frýdek - Místek</t>
  </si>
  <si>
    <t>078/06/2019</t>
  </si>
  <si>
    <t>Oběhové čerpadlo  WILO STRATOS MAXO 40/0,5-12</t>
  </si>
  <si>
    <t>Potrubí ocelové závitové bezešvé zesílené v kotelnách nebo strojovnách DN 65</t>
  </si>
  <si>
    <t xml:space="preserve">Potrubí ocelové závitové bezešvé zesílené v kotelnách nebo strojovnách DN 40   </t>
  </si>
  <si>
    <t xml:space="preserve">Příplatek k porubí z trubek ocelových závitových za zhotovení závitové ocelové přípojky DN 40 </t>
  </si>
  <si>
    <t>Příplatek k porubí z trubek ocelových závitových za zhotovení závitové ocelové přípojky DN 65</t>
  </si>
  <si>
    <t>Tlaková zkouška potrubí  DN 65</t>
  </si>
  <si>
    <t xml:space="preserve">Tlaková zkouška potrubí  DN 40 </t>
  </si>
  <si>
    <t>Filtr přírubový DN 65</t>
  </si>
  <si>
    <t xml:space="preserve">Kohout kulový přímý G 40 PN 35 do 185°C vnitřní závit   </t>
  </si>
  <si>
    <t xml:space="preserve">Uzavírací ventil DN 65 PN 40 </t>
  </si>
  <si>
    <t>Potrubí ocelové závitové bezešvé zesílené v kotelnách nebo strojovnách DN 150</t>
  </si>
  <si>
    <t xml:space="preserve">Slepý rozpočet </t>
  </si>
  <si>
    <t xml:space="preserve">SLEPÝ ROZPOČET                    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</si>
</sst>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247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50" xfId="1" applyFont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10" fillId="0" borderId="0" xfId="1" applyNumberFormat="1"/>
    <xf numFmtId="0" fontId="16" fillId="0" borderId="0" xfId="1" applyFont="1"/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0" fontId="18" fillId="0" borderId="0" xfId="1" applyFont="1"/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  <xf numFmtId="0" fontId="22" fillId="0" borderId="60" xfId="0" applyFont="1" applyBorder="1" applyAlignment="1" applyProtection="1">
      <alignment horizontal="left" wrapText="1"/>
    </xf>
    <xf numFmtId="49" fontId="17" fillId="0" borderId="59" xfId="1" applyNumberFormat="1" applyFont="1" applyFill="1" applyBorder="1" applyAlignment="1">
      <alignment horizontal="left" vertical="top"/>
    </xf>
    <xf numFmtId="0" fontId="17" fillId="0" borderId="59" xfId="1" applyFont="1" applyFill="1" applyBorder="1" applyAlignment="1">
      <alignment vertical="top" wrapText="1"/>
    </xf>
    <xf numFmtId="49" fontId="17" fillId="0" borderId="59" xfId="1" applyNumberFormat="1" applyFont="1" applyFill="1" applyBorder="1" applyAlignment="1">
      <alignment horizontal="center" shrinkToFit="1"/>
    </xf>
    <xf numFmtId="4" fontId="17" fillId="0" borderId="59" xfId="1" applyNumberFormat="1" applyFont="1" applyFill="1" applyBorder="1" applyAlignment="1">
      <alignment horizontal="righ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2" borderId="5" xfId="1" applyFont="1" applyFill="1" applyBorder="1" applyAlignment="1">
      <alignment horizontal="center"/>
    </xf>
    <xf numFmtId="49" fontId="19" fillId="2" borderId="5" xfId="1" applyNumberFormat="1" applyFont="1" applyFill="1" applyBorder="1" applyAlignment="1">
      <alignment horizontal="left"/>
    </xf>
    <xf numFmtId="0" fontId="19" fillId="2" borderId="37" xfId="1" applyFont="1" applyFill="1" applyBorder="1"/>
    <xf numFmtId="0" fontId="3" fillId="2" borderId="25" xfId="1" applyFont="1" applyFill="1" applyBorder="1" applyAlignment="1">
      <alignment horizontal="center"/>
    </xf>
    <xf numFmtId="4" fontId="3" fillId="2" borderId="25" xfId="1" applyNumberFormat="1" applyFont="1" applyFill="1" applyBorder="1" applyAlignment="1">
      <alignment horizontal="right"/>
    </xf>
    <xf numFmtId="4" fontId="3" fillId="2" borderId="36" xfId="1" applyNumberFormat="1" applyFont="1" applyFill="1" applyBorder="1" applyAlignment="1">
      <alignment horizontal="right"/>
    </xf>
    <xf numFmtId="4" fontId="4" fillId="2" borderId="5" xfId="1" applyNumberFormat="1" applyFont="1" applyFill="1" applyBorder="1"/>
    <xf numFmtId="0" fontId="3" fillId="0" borderId="61" xfId="1" applyFont="1" applyBorder="1"/>
    <xf numFmtId="0" fontId="14" fillId="0" borderId="62" xfId="1" applyFont="1" applyBorder="1" applyAlignment="1">
      <alignment horizontal="centerContinuous"/>
    </xf>
    <xf numFmtId="0" fontId="15" fillId="0" borderId="62" xfId="1" applyFont="1" applyBorder="1" applyAlignment="1">
      <alignment horizontal="centerContinuous"/>
    </xf>
    <xf numFmtId="0" fontId="15" fillId="0" borderId="62" xfId="1" applyFont="1" applyBorder="1" applyAlignment="1">
      <alignment horizontal="right"/>
    </xf>
    <xf numFmtId="0" fontId="15" fillId="0" borderId="63" xfId="1" applyFont="1" applyBorder="1" applyAlignment="1">
      <alignment horizontal="centerContinuous"/>
    </xf>
    <xf numFmtId="0" fontId="3" fillId="0" borderId="64" xfId="1" applyFont="1" applyBorder="1" applyAlignment="1">
      <alignment horizontal="center"/>
    </xf>
    <xf numFmtId="0" fontId="3" fillId="0" borderId="65" xfId="1" applyFont="1" applyBorder="1"/>
    <xf numFmtId="49" fontId="3" fillId="0" borderId="66" xfId="1" applyNumberFormat="1" applyFont="1" applyBorder="1" applyAlignment="1">
      <alignment horizontal="center"/>
    </xf>
    <xf numFmtId="0" fontId="3" fillId="0" borderId="67" xfId="1" applyFont="1" applyBorder="1" applyAlignment="1">
      <alignment horizontal="center" shrinkToFit="1"/>
    </xf>
    <xf numFmtId="0" fontId="5" fillId="0" borderId="12" xfId="1" applyFont="1" applyBorder="1"/>
    <xf numFmtId="0" fontId="3" fillId="0" borderId="0" xfId="1" applyFont="1" applyBorder="1"/>
    <xf numFmtId="0" fontId="3" fillId="0" borderId="0" xfId="1" applyFont="1" applyBorder="1" applyAlignment="1">
      <alignment horizontal="right"/>
    </xf>
    <xf numFmtId="0" fontId="3" fillId="0" borderId="35" xfId="1" applyFont="1" applyBorder="1" applyAlignment="1"/>
    <xf numFmtId="49" fontId="5" fillId="2" borderId="14" xfId="1" applyNumberFormat="1" applyFont="1" applyFill="1" applyBorder="1"/>
    <xf numFmtId="0" fontId="5" fillId="2" borderId="11" xfId="1" applyFont="1" applyFill="1" applyBorder="1" applyAlignment="1">
      <alignment horizontal="center"/>
    </xf>
    <xf numFmtId="0" fontId="4" fillId="0" borderId="24" xfId="1" applyFont="1" applyBorder="1" applyAlignment="1">
      <alignment horizontal="center"/>
    </xf>
    <xf numFmtId="0" fontId="3" fillId="0" borderId="16" xfId="1" applyNumberFormat="1" applyFont="1" applyBorder="1"/>
    <xf numFmtId="0" fontId="17" fillId="0" borderId="68" xfId="1" applyFont="1" applyBorder="1" applyAlignment="1">
      <alignment horizontal="center" vertical="top"/>
    </xf>
    <xf numFmtId="4" fontId="17" fillId="0" borderId="69" xfId="1" applyNumberFormat="1" applyFont="1" applyBorder="1"/>
    <xf numFmtId="0" fontId="3" fillId="2" borderId="14" xfId="1" applyFont="1" applyFill="1" applyBorder="1" applyAlignment="1">
      <alignment horizontal="center"/>
    </xf>
    <xf numFmtId="4" fontId="4" fillId="2" borderId="11" xfId="1" applyNumberFormat="1" applyFont="1" applyFill="1" applyBorder="1"/>
    <xf numFmtId="0" fontId="17" fillId="0" borderId="68" xfId="1" applyFont="1" applyFill="1" applyBorder="1" applyAlignment="1">
      <alignment horizontal="center" vertical="top"/>
    </xf>
    <xf numFmtId="4" fontId="17" fillId="0" borderId="69" xfId="1" applyNumberFormat="1" applyFont="1" applyFill="1" applyBorder="1"/>
    <xf numFmtId="0" fontId="17" fillId="0" borderId="70" xfId="1" applyFont="1" applyBorder="1" applyAlignment="1">
      <alignment horizontal="center" vertical="top"/>
    </xf>
    <xf numFmtId="49" fontId="17" fillId="0" borderId="71" xfId="1" applyNumberFormat="1" applyFont="1" applyBorder="1" applyAlignment="1">
      <alignment horizontal="left" vertical="top"/>
    </xf>
    <xf numFmtId="0" fontId="17" fillId="0" borderId="71" xfId="1" applyFont="1" applyBorder="1" applyAlignment="1">
      <alignment vertical="top" wrapText="1"/>
    </xf>
    <xf numFmtId="49" fontId="17" fillId="0" borderId="71" xfId="1" applyNumberFormat="1" applyFont="1" applyBorder="1" applyAlignment="1">
      <alignment horizontal="center" shrinkToFit="1"/>
    </xf>
    <xf numFmtId="4" fontId="17" fillId="0" borderId="71" xfId="1" applyNumberFormat="1" applyFont="1" applyBorder="1" applyAlignment="1">
      <alignment horizontal="right"/>
    </xf>
    <xf numFmtId="4" fontId="17" fillId="0" borderId="30" xfId="1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C7" sqref="C7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146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Ústřední vytápění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74</v>
      </c>
      <c r="B5" s="18"/>
      <c r="C5" s="19" t="s">
        <v>131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12.95" customHeight="1">
      <c r="A7" s="24" t="s">
        <v>133</v>
      </c>
      <c r="B7" s="25"/>
      <c r="C7" s="26"/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190" t="s">
        <v>89</v>
      </c>
      <c r="D8" s="190"/>
      <c r="E8" s="191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190" t="str">
        <f>Projektant</f>
        <v>MAXXI-THERM s.r.o</v>
      </c>
      <c r="D9" s="190"/>
      <c r="E9" s="191"/>
      <c r="F9" s="13"/>
      <c r="G9" s="34"/>
      <c r="H9" s="35"/>
    </row>
    <row r="10" spans="1:57">
      <c r="A10" s="29" t="s">
        <v>14</v>
      </c>
      <c r="B10" s="13"/>
      <c r="C10" s="190" t="s">
        <v>132</v>
      </c>
      <c r="D10" s="190"/>
      <c r="E10" s="190"/>
      <c r="F10" s="36"/>
      <c r="G10" s="37"/>
      <c r="H10" s="38"/>
    </row>
    <row r="11" spans="1:57" ht="13.5" customHeight="1">
      <c r="A11" s="29" t="s">
        <v>15</v>
      </c>
      <c r="B11" s="13"/>
      <c r="C11" s="190"/>
      <c r="D11" s="190"/>
      <c r="E11" s="190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192"/>
      <c r="D12" s="192"/>
      <c r="E12" s="192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Rekapitulace!A16</f>
        <v>Ztížené výrobní podmínky</v>
      </c>
      <c r="E15" s="58"/>
      <c r="F15" s="59"/>
      <c r="G15" s="56">
        <f>Rekapitulace!I16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Rekapitulace!A17</f>
        <v>Oborová přirážka</v>
      </c>
      <c r="E16" s="60"/>
      <c r="F16" s="61"/>
      <c r="G16" s="56">
        <f>Rekapitulace!I17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Rekapitulace!A18</f>
        <v>Přesun stavebních kapacit</v>
      </c>
      <c r="E17" s="60"/>
      <c r="F17" s="61"/>
      <c r="G17" s="56">
        <f>Rekapitulace!I18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Rekapitulace!A19</f>
        <v>Dopravné</v>
      </c>
      <c r="E18" s="60"/>
      <c r="F18" s="61"/>
      <c r="G18" s="56">
        <f>Rekapitulace!I19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Rekapitulace!A20</f>
        <v>Zařízení staveniště</v>
      </c>
      <c r="E19" s="60"/>
      <c r="F19" s="61"/>
      <c r="G19" s="56">
        <f>Rekapitulace!I20</f>
        <v>0</v>
      </c>
    </row>
    <row r="20" spans="1:7" ht="15.95" customHeight="1">
      <c r="A20" s="64"/>
      <c r="B20" s="55"/>
      <c r="C20" s="56"/>
      <c r="D20" s="9" t="str">
        <f>Rekapitulace!A21</f>
        <v>Provoz investora</v>
      </c>
      <c r="E20" s="60"/>
      <c r="F20" s="61"/>
      <c r="G20" s="56">
        <f>Rekapitulace!I21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Rekapitulace!A22</f>
        <v>Kompletační činnost (IČD)</v>
      </c>
      <c r="E21" s="60"/>
      <c r="F21" s="61"/>
      <c r="G21" s="56">
        <f>Rekapitulace!I22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193" t="s">
        <v>33</v>
      </c>
      <c r="B23" s="194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 t="s">
        <v>90</v>
      </c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182">
        <v>43787</v>
      </c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195">
        <f>C23-F32</f>
        <v>0</v>
      </c>
      <c r="G30" s="196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195">
        <f>ROUND(PRODUCT(F30,C31/100),0)</f>
        <v>0</v>
      </c>
      <c r="G31" s="196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195">
        <v>0</v>
      </c>
      <c r="G32" s="196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195">
        <f>ROUND(PRODUCT(F32,C33/100),0)</f>
        <v>0</v>
      </c>
      <c r="G33" s="196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197">
        <f>ROUND(SUM(F30:F33),0)</f>
        <v>0</v>
      </c>
      <c r="G34" s="198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189" t="s">
        <v>91</v>
      </c>
      <c r="C37" s="189"/>
      <c r="D37" s="189"/>
      <c r="E37" s="189"/>
      <c r="F37" s="189"/>
      <c r="G37" s="189"/>
      <c r="H37" t="s">
        <v>5</v>
      </c>
    </row>
    <row r="38" spans="1:8" ht="12.75" customHeight="1">
      <c r="A38" s="96"/>
      <c r="B38" s="189"/>
      <c r="C38" s="189"/>
      <c r="D38" s="189"/>
      <c r="E38" s="189"/>
      <c r="F38" s="189"/>
      <c r="G38" s="189"/>
      <c r="H38" t="s">
        <v>5</v>
      </c>
    </row>
    <row r="39" spans="1:8">
      <c r="A39" s="96"/>
      <c r="B39" s="189"/>
      <c r="C39" s="189"/>
      <c r="D39" s="189"/>
      <c r="E39" s="189"/>
      <c r="F39" s="189"/>
      <c r="G39" s="189"/>
      <c r="H39" t="s">
        <v>5</v>
      </c>
    </row>
    <row r="40" spans="1:8">
      <c r="A40" s="96"/>
      <c r="B40" s="189"/>
      <c r="C40" s="189"/>
      <c r="D40" s="189"/>
      <c r="E40" s="189"/>
      <c r="F40" s="189"/>
      <c r="G40" s="189"/>
      <c r="H40" t="s">
        <v>5</v>
      </c>
    </row>
    <row r="41" spans="1:8">
      <c r="A41" s="96"/>
      <c r="B41" s="189"/>
      <c r="C41" s="189"/>
      <c r="D41" s="189"/>
      <c r="E41" s="189"/>
      <c r="F41" s="189"/>
      <c r="G41" s="189"/>
      <c r="H41" t="s">
        <v>5</v>
      </c>
    </row>
    <row r="42" spans="1:8">
      <c r="A42" s="96"/>
      <c r="B42" s="189"/>
      <c r="C42" s="189"/>
      <c r="D42" s="189"/>
      <c r="E42" s="189"/>
      <c r="F42" s="189"/>
      <c r="G42" s="189"/>
      <c r="H42" t="s">
        <v>5</v>
      </c>
    </row>
    <row r="43" spans="1:8">
      <c r="A43" s="96"/>
      <c r="B43" s="189"/>
      <c r="C43" s="189"/>
      <c r="D43" s="189"/>
      <c r="E43" s="189"/>
      <c r="F43" s="189"/>
      <c r="G43" s="189"/>
      <c r="H43" t="s">
        <v>5</v>
      </c>
    </row>
    <row r="44" spans="1:8">
      <c r="A44" s="96"/>
      <c r="B44" s="189"/>
      <c r="C44" s="189"/>
      <c r="D44" s="189"/>
      <c r="E44" s="189"/>
      <c r="F44" s="189"/>
      <c r="G44" s="189"/>
      <c r="H44" t="s">
        <v>5</v>
      </c>
    </row>
    <row r="45" spans="1:8" ht="0.75" customHeight="1">
      <c r="A45" s="96"/>
      <c r="B45" s="189"/>
      <c r="C45" s="189"/>
      <c r="D45" s="189"/>
      <c r="E45" s="189"/>
      <c r="F45" s="189"/>
      <c r="G45" s="189"/>
      <c r="H45" t="s">
        <v>5</v>
      </c>
    </row>
    <row r="46" spans="1:8">
      <c r="B46" s="188"/>
      <c r="C46" s="188"/>
      <c r="D46" s="188"/>
      <c r="E46" s="188"/>
      <c r="F46" s="188"/>
      <c r="G46" s="188"/>
    </row>
    <row r="47" spans="1:8">
      <c r="B47" s="188"/>
      <c r="C47" s="188"/>
      <c r="D47" s="188"/>
      <c r="E47" s="188"/>
      <c r="F47" s="188"/>
      <c r="G47" s="188"/>
    </row>
    <row r="48" spans="1:8">
      <c r="B48" s="188"/>
      <c r="C48" s="188"/>
      <c r="D48" s="188"/>
      <c r="E48" s="188"/>
      <c r="F48" s="188"/>
      <c r="G48" s="188"/>
    </row>
    <row r="49" spans="2:7">
      <c r="B49" s="188"/>
      <c r="C49" s="188"/>
      <c r="D49" s="188"/>
      <c r="E49" s="188"/>
      <c r="F49" s="188"/>
      <c r="G49" s="188"/>
    </row>
    <row r="50" spans="2:7">
      <c r="B50" s="188"/>
      <c r="C50" s="188"/>
      <c r="D50" s="188"/>
      <c r="E50" s="188"/>
      <c r="F50" s="188"/>
      <c r="G50" s="188"/>
    </row>
    <row r="51" spans="2:7">
      <c r="B51" s="188"/>
      <c r="C51" s="188"/>
      <c r="D51" s="188"/>
      <c r="E51" s="188"/>
      <c r="F51" s="188"/>
      <c r="G51" s="188"/>
    </row>
    <row r="52" spans="2:7">
      <c r="B52" s="188"/>
      <c r="C52" s="188"/>
      <c r="D52" s="188"/>
      <c r="E52" s="188"/>
      <c r="F52" s="188"/>
      <c r="G52" s="188"/>
    </row>
    <row r="53" spans="2:7">
      <c r="B53" s="188"/>
      <c r="C53" s="188"/>
      <c r="D53" s="188"/>
      <c r="E53" s="188"/>
      <c r="F53" s="188"/>
      <c r="G53" s="188"/>
    </row>
    <row r="54" spans="2:7">
      <c r="B54" s="188"/>
      <c r="C54" s="188"/>
      <c r="D54" s="188"/>
      <c r="E54" s="188"/>
      <c r="F54" s="188"/>
      <c r="G54" s="188"/>
    </row>
    <row r="55" spans="2:7">
      <c r="B55" s="188"/>
      <c r="C55" s="188"/>
      <c r="D55" s="188"/>
      <c r="E55" s="188"/>
      <c r="F55" s="188"/>
      <c r="G55" s="18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N19" sqref="N19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99" t="s">
        <v>48</v>
      </c>
      <c r="B1" s="200"/>
      <c r="C1" s="97" t="str">
        <f>CONCATENATE(cislostavby," ",nazevstavby)</f>
        <v xml:space="preserve">078/06/2019 </v>
      </c>
      <c r="D1" s="98"/>
      <c r="E1" s="99"/>
      <c r="F1" s="98"/>
      <c r="G1" s="100" t="s">
        <v>49</v>
      </c>
      <c r="H1" s="101" t="s">
        <v>71</v>
      </c>
      <c r="I1" s="102"/>
    </row>
    <row r="2" spans="1:57" ht="13.5" thickBot="1">
      <c r="A2" s="201" t="s">
        <v>50</v>
      </c>
      <c r="B2" s="202"/>
      <c r="C2" s="103" t="str">
        <f>CONCATENATE(cisloobjektu," ",nazevobjektu)</f>
        <v>SO-01 ÚT- Anenská 689 Frýdek - Místek</v>
      </c>
      <c r="D2" s="104"/>
      <c r="E2" s="105"/>
      <c r="F2" s="104"/>
      <c r="G2" s="203" t="s">
        <v>75</v>
      </c>
      <c r="H2" s="204"/>
      <c r="I2" s="205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78" t="str">
        <f>Položky!B7</f>
        <v>732</v>
      </c>
      <c r="B7" s="115" t="str">
        <f>Položky!C7</f>
        <v>Strojovny</v>
      </c>
      <c r="C7" s="66"/>
      <c r="D7" s="116"/>
      <c r="E7" s="179">
        <f>Položky!BA10</f>
        <v>0</v>
      </c>
      <c r="F7" s="180">
        <f>Položky!BB10</f>
        <v>0</v>
      </c>
      <c r="G7" s="180">
        <f>Položky!BC10</f>
        <v>0</v>
      </c>
      <c r="H7" s="180">
        <f>Položky!BD10</f>
        <v>0</v>
      </c>
      <c r="I7" s="181">
        <f>Položky!BE10</f>
        <v>0</v>
      </c>
    </row>
    <row r="8" spans="1:57" s="35" customFormat="1">
      <c r="A8" s="178" t="str">
        <f>Položky!B11</f>
        <v>733</v>
      </c>
      <c r="B8" s="115" t="str">
        <f>Položky!C11</f>
        <v xml:space="preserve">Rozvod potrubí </v>
      </c>
      <c r="C8" s="66"/>
      <c r="D8" s="116"/>
      <c r="E8" s="179">
        <f>Položky!BA20</f>
        <v>0</v>
      </c>
      <c r="F8" s="180">
        <f>Položky!BB20</f>
        <v>0</v>
      </c>
      <c r="G8" s="180">
        <f>Položky!BC20</f>
        <v>0</v>
      </c>
      <c r="H8" s="180">
        <f>Položky!BD20</f>
        <v>0</v>
      </c>
      <c r="I8" s="181">
        <f>Položky!BE20</f>
        <v>0</v>
      </c>
    </row>
    <row r="9" spans="1:57" s="35" customFormat="1">
      <c r="A9" s="178" t="str">
        <f>Položky!B21</f>
        <v>734</v>
      </c>
      <c r="B9" s="115" t="str">
        <f>Položky!C21</f>
        <v>Armatury</v>
      </c>
      <c r="C9" s="66"/>
      <c r="D9" s="116"/>
      <c r="E9" s="179">
        <f>Položky!BA32</f>
        <v>0</v>
      </c>
      <c r="F9" s="180">
        <f>Položky!BB32</f>
        <v>0</v>
      </c>
      <c r="G9" s="180">
        <f>Položky!BC32</f>
        <v>0</v>
      </c>
      <c r="H9" s="180">
        <f>Položky!BD32</f>
        <v>0</v>
      </c>
      <c r="I9" s="181">
        <f>Položky!BE32</f>
        <v>0</v>
      </c>
    </row>
    <row r="10" spans="1:57" s="35" customFormat="1" ht="13.5" thickBot="1">
      <c r="A10" s="178" t="s">
        <v>107</v>
      </c>
      <c r="B10" s="115" t="s">
        <v>108</v>
      </c>
      <c r="C10" s="66"/>
      <c r="D10" s="116"/>
      <c r="E10" s="179">
        <v>0</v>
      </c>
      <c r="F10" s="180">
        <f>Položky!G43</f>
        <v>0</v>
      </c>
      <c r="G10" s="180"/>
      <c r="H10" s="180"/>
      <c r="I10" s="181"/>
    </row>
    <row r="11" spans="1:57" s="123" customFormat="1" ht="13.5" thickBot="1">
      <c r="A11" s="117"/>
      <c r="B11" s="118" t="s">
        <v>57</v>
      </c>
      <c r="C11" s="118"/>
      <c r="D11" s="119"/>
      <c r="E11" s="120">
        <f>SUM(E7:E9)</f>
        <v>0</v>
      </c>
      <c r="F11" s="121">
        <f>SUM(F7:F10)</f>
        <v>0</v>
      </c>
      <c r="G11" s="121">
        <f>SUM(G7:G9)</f>
        <v>0</v>
      </c>
      <c r="H11" s="121">
        <f>SUM(H7:H9)</f>
        <v>0</v>
      </c>
      <c r="I11" s="122">
        <f>SUM(I7:I9)</f>
        <v>0</v>
      </c>
    </row>
    <row r="12" spans="1:57">
      <c r="A12" s="66"/>
      <c r="B12" s="66"/>
      <c r="C12" s="66"/>
      <c r="D12" s="66"/>
      <c r="E12" s="66"/>
      <c r="F12" s="66"/>
      <c r="G12" s="66"/>
      <c r="H12" s="66"/>
      <c r="I12" s="66"/>
    </row>
    <row r="13" spans="1:57" ht="19.5" customHeight="1">
      <c r="A13" s="107" t="s">
        <v>58</v>
      </c>
      <c r="B13" s="107"/>
      <c r="C13" s="107"/>
      <c r="D13" s="107"/>
      <c r="E13" s="107"/>
      <c r="F13" s="107"/>
      <c r="G13" s="124"/>
      <c r="H13" s="107"/>
      <c r="I13" s="107"/>
      <c r="BA13" s="41"/>
      <c r="BB13" s="41"/>
      <c r="BC13" s="41"/>
      <c r="BD13" s="41"/>
      <c r="BE13" s="41"/>
    </row>
    <row r="14" spans="1:57" ht="13.5" thickBot="1">
      <c r="A14" s="77"/>
      <c r="B14" s="77"/>
      <c r="C14" s="77"/>
      <c r="D14" s="77"/>
      <c r="E14" s="77"/>
      <c r="F14" s="77"/>
      <c r="G14" s="77"/>
      <c r="H14" s="77"/>
      <c r="I14" s="77"/>
    </row>
    <row r="15" spans="1:57">
      <c r="A15" s="71" t="s">
        <v>59</v>
      </c>
      <c r="B15" s="72"/>
      <c r="C15" s="72"/>
      <c r="D15" s="125"/>
      <c r="E15" s="126" t="s">
        <v>60</v>
      </c>
      <c r="F15" s="127" t="s">
        <v>61</v>
      </c>
      <c r="G15" s="128" t="s">
        <v>62</v>
      </c>
      <c r="H15" s="129"/>
      <c r="I15" s="130" t="s">
        <v>60</v>
      </c>
    </row>
    <row r="16" spans="1:57">
      <c r="A16" s="64" t="s">
        <v>82</v>
      </c>
      <c r="B16" s="55"/>
      <c r="C16" s="55"/>
      <c r="D16" s="131"/>
      <c r="E16" s="132">
        <v>0</v>
      </c>
      <c r="F16" s="133">
        <v>0</v>
      </c>
      <c r="G16" s="134">
        <f t="shared" ref="G16:G23" si="0">CHOOSE(BA16+1,HSV+PSV,HSV+PSV+Mont,HSV+PSV+Dodavka+Mont,HSV,PSV,Mont,Dodavka,Mont+Dodavka,0)</f>
        <v>0</v>
      </c>
      <c r="H16" s="135"/>
      <c r="I16" s="136">
        <f t="shared" ref="I16:I23" si="1">E16+F16*G16/100</f>
        <v>0</v>
      </c>
      <c r="BA16">
        <v>0</v>
      </c>
    </row>
    <row r="17" spans="1:53">
      <c r="A17" s="64" t="s">
        <v>83</v>
      </c>
      <c r="B17" s="55"/>
      <c r="C17" s="55"/>
      <c r="D17" s="131"/>
      <c r="E17" s="132">
        <v>0</v>
      </c>
      <c r="F17" s="133">
        <v>0</v>
      </c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>
      <c r="A18" s="64" t="s">
        <v>84</v>
      </c>
      <c r="B18" s="55"/>
      <c r="C18" s="55"/>
      <c r="D18" s="131"/>
      <c r="E18" s="132">
        <v>0</v>
      </c>
      <c r="F18" s="133">
        <v>0</v>
      </c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>
      <c r="A19" s="64" t="s">
        <v>118</v>
      </c>
      <c r="B19" s="55"/>
      <c r="C19" s="55"/>
      <c r="D19" s="131"/>
      <c r="E19" s="132">
        <v>0</v>
      </c>
      <c r="F19" s="133">
        <v>3</v>
      </c>
      <c r="G19" s="134">
        <f t="shared" si="0"/>
        <v>0</v>
      </c>
      <c r="H19" s="135"/>
      <c r="I19" s="136">
        <f t="shared" si="1"/>
        <v>0</v>
      </c>
      <c r="BA19">
        <v>0</v>
      </c>
    </row>
    <row r="20" spans="1:53">
      <c r="A20" s="64" t="s">
        <v>85</v>
      </c>
      <c r="B20" s="55"/>
      <c r="C20" s="55"/>
      <c r="D20" s="131"/>
      <c r="E20" s="132">
        <v>0</v>
      </c>
      <c r="F20" s="133">
        <v>1.6</v>
      </c>
      <c r="G20" s="134">
        <f t="shared" si="0"/>
        <v>0</v>
      </c>
      <c r="H20" s="135"/>
      <c r="I20" s="136">
        <f t="shared" si="1"/>
        <v>0</v>
      </c>
      <c r="BA20">
        <v>1</v>
      </c>
    </row>
    <row r="21" spans="1:53">
      <c r="A21" s="64" t="s">
        <v>86</v>
      </c>
      <c r="B21" s="55"/>
      <c r="C21" s="55"/>
      <c r="D21" s="131"/>
      <c r="E21" s="132">
        <v>0</v>
      </c>
      <c r="F21" s="133">
        <v>0</v>
      </c>
      <c r="G21" s="134">
        <f t="shared" si="0"/>
        <v>0</v>
      </c>
      <c r="H21" s="135"/>
      <c r="I21" s="136">
        <f t="shared" si="1"/>
        <v>0</v>
      </c>
      <c r="BA21">
        <v>1</v>
      </c>
    </row>
    <row r="22" spans="1:53">
      <c r="A22" s="64" t="s">
        <v>87</v>
      </c>
      <c r="B22" s="55"/>
      <c r="C22" s="55"/>
      <c r="D22" s="131"/>
      <c r="E22" s="132">
        <v>0</v>
      </c>
      <c r="F22" s="133">
        <v>0</v>
      </c>
      <c r="G22" s="134">
        <f t="shared" si="0"/>
        <v>0</v>
      </c>
      <c r="H22" s="135"/>
      <c r="I22" s="136">
        <f t="shared" si="1"/>
        <v>0</v>
      </c>
      <c r="BA22">
        <v>2</v>
      </c>
    </row>
    <row r="23" spans="1:53">
      <c r="A23" s="64" t="s">
        <v>88</v>
      </c>
      <c r="B23" s="55"/>
      <c r="C23" s="55"/>
      <c r="D23" s="131"/>
      <c r="E23" s="132">
        <v>0</v>
      </c>
      <c r="F23" s="133">
        <v>0</v>
      </c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3" ht="13.5" thickBot="1">
      <c r="A24" s="137"/>
      <c r="B24" s="138" t="s">
        <v>63</v>
      </c>
      <c r="C24" s="139"/>
      <c r="D24" s="140"/>
      <c r="E24" s="141"/>
      <c r="F24" s="142"/>
      <c r="G24" s="142"/>
      <c r="H24" s="206">
        <f>SUM(I16:I23)</f>
        <v>0</v>
      </c>
      <c r="I24" s="207"/>
    </row>
    <row r="26" spans="1:53">
      <c r="B26" s="123"/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07"/>
  <sheetViews>
    <sheetView showGridLines="0" showZeros="0" tabSelected="1" view="pageBreakPreview" zoomScale="130" zoomScaleSheetLayoutView="130" workbookViewId="0">
      <selection activeCell="G6" sqref="G6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5.7109375" style="172" customWidth="1"/>
    <col min="6" max="6" width="4.85546875" style="146" customWidth="1"/>
    <col min="7" max="7" width="5.14062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6.5" thickBot="1">
      <c r="A1" s="208" t="s">
        <v>145</v>
      </c>
      <c r="B1" s="208"/>
      <c r="C1" s="208"/>
      <c r="D1" s="208"/>
      <c r="E1" s="208"/>
      <c r="F1" s="208"/>
      <c r="G1" s="208"/>
    </row>
    <row r="2" spans="1:104" ht="14.25" customHeight="1" thickBot="1">
      <c r="A2" s="218"/>
      <c r="B2" s="219"/>
      <c r="C2" s="220"/>
      <c r="D2" s="220"/>
      <c r="E2" s="221"/>
      <c r="F2" s="220"/>
      <c r="G2" s="222"/>
    </row>
    <row r="3" spans="1:104" ht="13.5" thickTop="1">
      <c r="A3" s="223" t="s">
        <v>48</v>
      </c>
      <c r="B3" s="200"/>
      <c r="C3" s="97" t="str">
        <f>CONCATENATE(cislostavby," ",nazevstavby)</f>
        <v xml:space="preserve">078/06/2019 </v>
      </c>
      <c r="D3" s="147"/>
      <c r="E3" s="148" t="s">
        <v>64</v>
      </c>
      <c r="F3" s="149" t="str">
        <f>Rekapitulace!H1</f>
        <v>1</v>
      </c>
      <c r="G3" s="224"/>
    </row>
    <row r="4" spans="1:104" ht="13.5" thickBot="1">
      <c r="A4" s="225" t="s">
        <v>50</v>
      </c>
      <c r="B4" s="202"/>
      <c r="C4" s="103" t="str">
        <f>CONCATENATE(cisloobjektu," ",nazevobjektu)</f>
        <v>SO-01 ÚT- Anenská 689 Frýdek - Místek</v>
      </c>
      <c r="D4" s="150"/>
      <c r="E4" s="209" t="str">
        <f>Rekapitulace!G2</f>
        <v>Ústřední vytápění</v>
      </c>
      <c r="F4" s="210"/>
      <c r="G4" s="226"/>
    </row>
    <row r="5" spans="1:104" ht="13.5" thickTop="1">
      <c r="A5" s="227"/>
      <c r="B5" s="228"/>
      <c r="C5" s="228"/>
      <c r="D5" s="228"/>
      <c r="E5" s="229"/>
      <c r="F5" s="228"/>
      <c r="G5" s="230"/>
    </row>
    <row r="6" spans="1:104">
      <c r="A6" s="231" t="s">
        <v>65</v>
      </c>
      <c r="B6" s="151" t="s">
        <v>66</v>
      </c>
      <c r="C6" s="151" t="s">
        <v>67</v>
      </c>
      <c r="D6" s="151" t="s">
        <v>68</v>
      </c>
      <c r="E6" s="152" t="s">
        <v>69</v>
      </c>
      <c r="F6" s="151"/>
      <c r="G6" s="232"/>
    </row>
    <row r="7" spans="1:104">
      <c r="A7" s="233" t="s">
        <v>70</v>
      </c>
      <c r="B7" s="153" t="s">
        <v>93</v>
      </c>
      <c r="C7" s="154" t="s">
        <v>94</v>
      </c>
      <c r="D7" s="155"/>
      <c r="E7" s="156"/>
      <c r="F7" s="156"/>
      <c r="G7" s="234"/>
      <c r="H7" s="157"/>
      <c r="I7" s="157"/>
      <c r="O7" s="158">
        <v>1</v>
      </c>
    </row>
    <row r="8" spans="1:104">
      <c r="A8" s="235">
        <v>1</v>
      </c>
      <c r="B8" s="159" t="s">
        <v>95</v>
      </c>
      <c r="C8" s="160" t="s">
        <v>127</v>
      </c>
      <c r="D8" s="161" t="s">
        <v>72</v>
      </c>
      <c r="E8" s="162">
        <v>1</v>
      </c>
      <c r="F8" s="162"/>
      <c r="G8" s="236"/>
      <c r="O8" s="158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63">
        <v>1</v>
      </c>
      <c r="CB8" s="163">
        <v>7</v>
      </c>
      <c r="CZ8" s="146">
        <v>0</v>
      </c>
    </row>
    <row r="9" spans="1:104">
      <c r="A9" s="235">
        <v>2</v>
      </c>
      <c r="B9" s="159" t="s">
        <v>96</v>
      </c>
      <c r="C9" s="160" t="s">
        <v>134</v>
      </c>
      <c r="D9" s="161" t="s">
        <v>72</v>
      </c>
      <c r="E9" s="162">
        <v>1</v>
      </c>
      <c r="F9" s="162"/>
      <c r="G9" s="236"/>
      <c r="O9" s="158">
        <v>2</v>
      </c>
      <c r="AA9" s="146">
        <v>1</v>
      </c>
      <c r="AB9" s="146">
        <v>7</v>
      </c>
      <c r="AC9" s="146">
        <v>7</v>
      </c>
      <c r="AZ9" s="146">
        <v>2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63">
        <v>1</v>
      </c>
      <c r="CB9" s="163">
        <v>7</v>
      </c>
      <c r="CZ9" s="146">
        <v>0</v>
      </c>
    </row>
    <row r="10" spans="1:104">
      <c r="A10" s="237"/>
      <c r="B10" s="164" t="s">
        <v>73</v>
      </c>
      <c r="C10" s="165" t="str">
        <f>CONCATENATE(B7," ",C7)</f>
        <v>732 Strojovny</v>
      </c>
      <c r="D10" s="166"/>
      <c r="E10" s="167"/>
      <c r="F10" s="168"/>
      <c r="G10" s="238">
        <f>SUM(G7:G9)</f>
        <v>0</v>
      </c>
      <c r="O10" s="158">
        <v>4</v>
      </c>
      <c r="BA10" s="169">
        <f>SUM(BA7:BA9)</f>
        <v>0</v>
      </c>
      <c r="BB10" s="169">
        <f>SUM(BB7:BB9)</f>
        <v>0</v>
      </c>
      <c r="BC10" s="169">
        <f>SUM(BC7:BC9)</f>
        <v>0</v>
      </c>
      <c r="BD10" s="169">
        <f>SUM(BD7:BD9)</f>
        <v>0</v>
      </c>
      <c r="BE10" s="169">
        <f>SUM(BE7:BE9)</f>
        <v>0</v>
      </c>
    </row>
    <row r="11" spans="1:104">
      <c r="A11" s="233" t="s">
        <v>70</v>
      </c>
      <c r="B11" s="153" t="s">
        <v>78</v>
      </c>
      <c r="C11" s="154" t="s">
        <v>92</v>
      </c>
      <c r="D11" s="155"/>
      <c r="E11" s="156"/>
      <c r="F11" s="156"/>
      <c r="G11" s="234"/>
      <c r="H11" s="157"/>
      <c r="I11" s="157"/>
      <c r="O11" s="158">
        <v>1</v>
      </c>
    </row>
    <row r="12" spans="1:104" ht="22.5">
      <c r="A12" s="235">
        <v>30</v>
      </c>
      <c r="B12" s="183" t="s">
        <v>105</v>
      </c>
      <c r="C12" s="183" t="s">
        <v>136</v>
      </c>
      <c r="D12" s="161" t="s">
        <v>76</v>
      </c>
      <c r="E12" s="162">
        <v>1</v>
      </c>
      <c r="F12" s="162"/>
      <c r="G12" s="236">
        <f t="shared" ref="G12:G19" si="0">E12*F12</f>
        <v>0</v>
      </c>
      <c r="O12" s="158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 t="shared" ref="BA12:BA19" si="1">IF(AZ12=1,G12,0)</f>
        <v>0</v>
      </c>
      <c r="BB12" s="146">
        <f t="shared" ref="BB12:BB19" si="2">IF(AZ12=2,G12,0)</f>
        <v>0</v>
      </c>
      <c r="BC12" s="146">
        <f t="shared" ref="BC12:BC19" si="3">IF(AZ12=3,G12,0)</f>
        <v>0</v>
      </c>
      <c r="BD12" s="146">
        <f t="shared" ref="BD12:BD19" si="4">IF(AZ12=4,G12,0)</f>
        <v>0</v>
      </c>
      <c r="BE12" s="146">
        <f t="shared" ref="BE12:BE19" si="5">IF(AZ12=5,G12,0)</f>
        <v>0</v>
      </c>
      <c r="CA12" s="163">
        <v>1</v>
      </c>
      <c r="CB12" s="163">
        <v>7</v>
      </c>
      <c r="CZ12" s="146">
        <v>6.5500000000000003E-3</v>
      </c>
    </row>
    <row r="13" spans="1:104" ht="22.5">
      <c r="A13" s="235">
        <v>31</v>
      </c>
      <c r="B13" s="183">
        <v>733111218</v>
      </c>
      <c r="C13" s="183" t="s">
        <v>135</v>
      </c>
      <c r="D13" s="161" t="s">
        <v>76</v>
      </c>
      <c r="E13" s="162">
        <v>8</v>
      </c>
      <c r="F13" s="162"/>
      <c r="G13" s="236">
        <f t="shared" si="0"/>
        <v>0</v>
      </c>
      <c r="O13" s="158">
        <v>2</v>
      </c>
      <c r="AA13" s="146">
        <v>1</v>
      </c>
      <c r="AB13" s="146">
        <v>7</v>
      </c>
      <c r="AC13" s="146">
        <v>7</v>
      </c>
      <c r="AZ13" s="146">
        <v>2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63">
        <v>1</v>
      </c>
      <c r="CB13" s="163">
        <v>7</v>
      </c>
      <c r="CZ13" s="146">
        <v>6.6800000000000002E-3</v>
      </c>
    </row>
    <row r="14" spans="1:104" ht="22.5">
      <c r="A14" s="235">
        <v>32</v>
      </c>
      <c r="B14" s="183">
        <v>733111220</v>
      </c>
      <c r="C14" s="183" t="s">
        <v>144</v>
      </c>
      <c r="D14" s="161" t="s">
        <v>76</v>
      </c>
      <c r="E14" s="162">
        <v>0.5</v>
      </c>
      <c r="F14" s="162"/>
      <c r="G14" s="236">
        <f t="shared" ref="G14" si="6">E14*F14</f>
        <v>0</v>
      </c>
      <c r="O14" s="158"/>
      <c r="CA14" s="163"/>
      <c r="CB14" s="163"/>
    </row>
    <row r="15" spans="1:104" ht="22.5">
      <c r="A15" s="235">
        <v>33</v>
      </c>
      <c r="B15" s="183" t="s">
        <v>106</v>
      </c>
      <c r="C15" s="183" t="s">
        <v>137</v>
      </c>
      <c r="D15" s="161" t="s">
        <v>72</v>
      </c>
      <c r="E15" s="162">
        <v>2</v>
      </c>
      <c r="F15" s="162"/>
      <c r="G15" s="236">
        <f t="shared" si="0"/>
        <v>0</v>
      </c>
      <c r="O15" s="158">
        <v>2</v>
      </c>
      <c r="AA15" s="146">
        <v>1</v>
      </c>
      <c r="AB15" s="146">
        <v>7</v>
      </c>
      <c r="AC15" s="146">
        <v>7</v>
      </c>
      <c r="AZ15" s="146">
        <v>2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63">
        <v>1</v>
      </c>
      <c r="CB15" s="163">
        <v>7</v>
      </c>
      <c r="CZ15" s="146">
        <v>6.2700000000000004E-3</v>
      </c>
    </row>
    <row r="16" spans="1:104" ht="22.5">
      <c r="A16" s="235">
        <v>34</v>
      </c>
      <c r="B16" s="183">
        <v>733113118</v>
      </c>
      <c r="C16" s="183" t="s">
        <v>138</v>
      </c>
      <c r="D16" s="161" t="s">
        <v>72</v>
      </c>
      <c r="E16" s="162">
        <v>2</v>
      </c>
      <c r="F16" s="162"/>
      <c r="G16" s="236">
        <f t="shared" si="0"/>
        <v>0</v>
      </c>
      <c r="O16" s="158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63">
        <v>1</v>
      </c>
      <c r="CB16" s="163">
        <v>7</v>
      </c>
      <c r="CZ16" s="146">
        <v>1.0460000000000001E-2</v>
      </c>
    </row>
    <row r="17" spans="1:104">
      <c r="A17" s="235">
        <v>35</v>
      </c>
      <c r="B17" s="159" t="s">
        <v>80</v>
      </c>
      <c r="C17" s="160" t="s">
        <v>140</v>
      </c>
      <c r="D17" s="161" t="s">
        <v>76</v>
      </c>
      <c r="E17" s="162">
        <v>1</v>
      </c>
      <c r="F17" s="162"/>
      <c r="G17" s="236">
        <f t="shared" si="0"/>
        <v>0</v>
      </c>
      <c r="O17" s="158">
        <v>2</v>
      </c>
      <c r="AA17" s="146">
        <v>1</v>
      </c>
      <c r="AB17" s="146">
        <v>7</v>
      </c>
      <c r="AC17" s="146">
        <v>7</v>
      </c>
      <c r="AZ17" s="146">
        <v>2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63">
        <v>1</v>
      </c>
      <c r="CB17" s="163">
        <v>7</v>
      </c>
      <c r="CZ17" s="146">
        <v>0</v>
      </c>
    </row>
    <row r="18" spans="1:104">
      <c r="A18" s="235">
        <v>36</v>
      </c>
      <c r="B18" s="159" t="s">
        <v>81</v>
      </c>
      <c r="C18" s="160" t="s">
        <v>139</v>
      </c>
      <c r="D18" s="161" t="s">
        <v>76</v>
      </c>
      <c r="E18" s="162">
        <v>8</v>
      </c>
      <c r="F18" s="162"/>
      <c r="G18" s="236">
        <f t="shared" si="0"/>
        <v>0</v>
      </c>
      <c r="O18" s="158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63">
        <v>1</v>
      </c>
      <c r="CB18" s="163">
        <v>7</v>
      </c>
      <c r="CZ18" s="146">
        <v>0</v>
      </c>
    </row>
    <row r="19" spans="1:104">
      <c r="A19" s="235">
        <v>37</v>
      </c>
      <c r="B19" s="159" t="s">
        <v>5</v>
      </c>
      <c r="C19" s="160" t="s">
        <v>5</v>
      </c>
      <c r="D19" s="161" t="s">
        <v>76</v>
      </c>
      <c r="E19" s="162">
        <v>0</v>
      </c>
      <c r="F19" s="162">
        <v>0</v>
      </c>
      <c r="G19" s="236">
        <f t="shared" si="0"/>
        <v>0</v>
      </c>
      <c r="O19" s="158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63">
        <v>1</v>
      </c>
      <c r="CB19" s="163">
        <v>7</v>
      </c>
      <c r="CZ19" s="146">
        <v>0</v>
      </c>
    </row>
    <row r="20" spans="1:104">
      <c r="A20" s="237"/>
      <c r="B20" s="164" t="s">
        <v>73</v>
      </c>
      <c r="C20" s="165" t="str">
        <f>CONCATENATE(B11," ",C11)</f>
        <v xml:space="preserve">733 Rozvod potrubí </v>
      </c>
      <c r="D20" s="166"/>
      <c r="E20" s="167"/>
      <c r="F20" s="168"/>
      <c r="G20" s="238">
        <f>SUM(G11:G19)</f>
        <v>0</v>
      </c>
      <c r="O20" s="158">
        <v>4</v>
      </c>
      <c r="BA20" s="169">
        <f>SUM(BA11:BA19)</f>
        <v>0</v>
      </c>
      <c r="BB20" s="169">
        <f>SUM(BB11:BB19)</f>
        <v>0</v>
      </c>
      <c r="BC20" s="169">
        <f>SUM(BC11:BC19)</f>
        <v>0</v>
      </c>
      <c r="BD20" s="169">
        <f>SUM(BD11:BD19)</f>
        <v>0</v>
      </c>
      <c r="BE20" s="169">
        <f>SUM(BE11:BE19)</f>
        <v>0</v>
      </c>
    </row>
    <row r="21" spans="1:104">
      <c r="A21" s="233" t="s">
        <v>70</v>
      </c>
      <c r="B21" s="153" t="s">
        <v>97</v>
      </c>
      <c r="C21" s="154" t="s">
        <v>98</v>
      </c>
      <c r="D21" s="155"/>
      <c r="E21" s="156"/>
      <c r="F21" s="156"/>
      <c r="G21" s="234"/>
      <c r="H21" s="157"/>
      <c r="I21" s="157"/>
      <c r="O21" s="158">
        <v>1</v>
      </c>
    </row>
    <row r="22" spans="1:104">
      <c r="A22" s="235">
        <v>38</v>
      </c>
      <c r="B22" s="159" t="s">
        <v>99</v>
      </c>
      <c r="C22" s="160" t="s">
        <v>141</v>
      </c>
      <c r="D22" s="161" t="s">
        <v>79</v>
      </c>
      <c r="E22" s="162">
        <v>1</v>
      </c>
      <c r="F22" s="162"/>
      <c r="G22" s="236">
        <f t="shared" ref="G22:G31" si="7">E22*F22</f>
        <v>0</v>
      </c>
      <c r="O22" s="158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 t="shared" ref="BA22:BA31" si="8">IF(AZ22=1,G22,0)</f>
        <v>0</v>
      </c>
      <c r="BB22" s="146">
        <f t="shared" ref="BB22:BB31" si="9">IF(AZ22=2,G22,0)</f>
        <v>0</v>
      </c>
      <c r="BC22" s="146">
        <f t="shared" ref="BC22:BC31" si="10">IF(AZ22=3,G22,0)</f>
        <v>0</v>
      </c>
      <c r="BD22" s="146">
        <f t="shared" ref="BD22:BD31" si="11">IF(AZ22=4,G22,0)</f>
        <v>0</v>
      </c>
      <c r="BE22" s="146">
        <f t="shared" ref="BE22:BE31" si="12">IF(AZ22=5,G22,0)</f>
        <v>0</v>
      </c>
      <c r="CA22" s="163">
        <v>1</v>
      </c>
      <c r="CB22" s="163">
        <v>7</v>
      </c>
      <c r="CZ22" s="146">
        <v>4.64E-3</v>
      </c>
    </row>
    <row r="23" spans="1:104">
      <c r="A23" s="235">
        <v>39</v>
      </c>
      <c r="B23" s="159" t="s">
        <v>100</v>
      </c>
      <c r="C23" s="160" t="s">
        <v>128</v>
      </c>
      <c r="D23" s="161" t="s">
        <v>79</v>
      </c>
      <c r="E23" s="162">
        <v>2</v>
      </c>
      <c r="F23" s="162"/>
      <c r="G23" s="236">
        <f t="shared" si="7"/>
        <v>0</v>
      </c>
      <c r="O23" s="158">
        <v>2</v>
      </c>
      <c r="AA23" s="146">
        <v>1</v>
      </c>
      <c r="AB23" s="146">
        <v>7</v>
      </c>
      <c r="AC23" s="146">
        <v>7</v>
      </c>
      <c r="AZ23" s="146">
        <v>2</v>
      </c>
      <c r="BA23" s="146">
        <f t="shared" si="8"/>
        <v>0</v>
      </c>
      <c r="BB23" s="146">
        <f t="shared" si="9"/>
        <v>0</v>
      </c>
      <c r="BC23" s="146">
        <f t="shared" si="10"/>
        <v>0</v>
      </c>
      <c r="BD23" s="146">
        <f t="shared" si="11"/>
        <v>0</v>
      </c>
      <c r="BE23" s="146">
        <f t="shared" si="12"/>
        <v>0</v>
      </c>
      <c r="CA23" s="163">
        <v>1</v>
      </c>
      <c r="CB23" s="163">
        <v>7</v>
      </c>
      <c r="CZ23" s="146">
        <v>1.512E-2</v>
      </c>
    </row>
    <row r="24" spans="1:104">
      <c r="A24" s="235">
        <v>40</v>
      </c>
      <c r="B24" s="183">
        <v>734292716</v>
      </c>
      <c r="C24" s="183" t="s">
        <v>142</v>
      </c>
      <c r="D24" s="161" t="s">
        <v>79</v>
      </c>
      <c r="E24" s="162">
        <v>1</v>
      </c>
      <c r="F24" s="162"/>
      <c r="G24" s="236">
        <f t="shared" si="7"/>
        <v>0</v>
      </c>
      <c r="O24" s="158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 t="shared" si="8"/>
        <v>0</v>
      </c>
      <c r="BB24" s="146">
        <f t="shared" si="9"/>
        <v>0</v>
      </c>
      <c r="BC24" s="146">
        <f t="shared" si="10"/>
        <v>0</v>
      </c>
      <c r="BD24" s="146">
        <f t="shared" si="11"/>
        <v>0</v>
      </c>
      <c r="BE24" s="146">
        <f t="shared" si="12"/>
        <v>0</v>
      </c>
      <c r="CA24" s="163">
        <v>1</v>
      </c>
      <c r="CB24" s="163">
        <v>7</v>
      </c>
      <c r="CZ24" s="146">
        <v>1.728E-2</v>
      </c>
    </row>
    <row r="25" spans="1:104">
      <c r="A25" s="235">
        <v>41</v>
      </c>
      <c r="B25" s="183">
        <v>734292718</v>
      </c>
      <c r="C25" s="183" t="s">
        <v>143</v>
      </c>
      <c r="D25" s="161" t="s">
        <v>79</v>
      </c>
      <c r="E25" s="162">
        <v>2</v>
      </c>
      <c r="F25" s="162"/>
      <c r="G25" s="236">
        <f t="shared" si="7"/>
        <v>0</v>
      </c>
      <c r="O25" s="158">
        <v>2</v>
      </c>
      <c r="AA25" s="146">
        <v>1</v>
      </c>
      <c r="AB25" s="146">
        <v>7</v>
      </c>
      <c r="AC25" s="146">
        <v>7</v>
      </c>
      <c r="AZ25" s="146">
        <v>2</v>
      </c>
      <c r="BA25" s="146">
        <f t="shared" si="8"/>
        <v>0</v>
      </c>
      <c r="BB25" s="146">
        <f t="shared" si="9"/>
        <v>0</v>
      </c>
      <c r="BC25" s="146">
        <f t="shared" si="10"/>
        <v>0</v>
      </c>
      <c r="BD25" s="146">
        <f t="shared" si="11"/>
        <v>0</v>
      </c>
      <c r="BE25" s="146">
        <f t="shared" si="12"/>
        <v>0</v>
      </c>
      <c r="CA25" s="163">
        <v>1</v>
      </c>
      <c r="CB25" s="163">
        <v>7</v>
      </c>
      <c r="CZ25" s="146">
        <v>2.376E-2</v>
      </c>
    </row>
    <row r="26" spans="1:104">
      <c r="A26" s="235">
        <v>42</v>
      </c>
      <c r="B26" s="183" t="s">
        <v>101</v>
      </c>
      <c r="C26" s="183" t="s">
        <v>102</v>
      </c>
      <c r="D26" s="161" t="s">
        <v>79</v>
      </c>
      <c r="E26" s="162">
        <v>2</v>
      </c>
      <c r="F26" s="162"/>
      <c r="G26" s="236">
        <f t="shared" si="7"/>
        <v>0</v>
      </c>
      <c r="O26" s="158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 t="shared" si="8"/>
        <v>0</v>
      </c>
      <c r="BB26" s="146">
        <f t="shared" si="9"/>
        <v>0</v>
      </c>
      <c r="BC26" s="146">
        <f t="shared" si="10"/>
        <v>0</v>
      </c>
      <c r="BD26" s="146">
        <f t="shared" si="11"/>
        <v>0</v>
      </c>
      <c r="BE26" s="146">
        <f t="shared" si="12"/>
        <v>0</v>
      </c>
      <c r="CA26" s="163">
        <v>1</v>
      </c>
      <c r="CB26" s="163">
        <v>7</v>
      </c>
      <c r="CZ26" s="146">
        <v>1.6400000000000001E-2</v>
      </c>
    </row>
    <row r="27" spans="1:104">
      <c r="A27" s="235">
        <v>43</v>
      </c>
      <c r="B27" s="159" t="s">
        <v>103</v>
      </c>
      <c r="C27" s="160" t="s">
        <v>129</v>
      </c>
      <c r="D27" s="161" t="s">
        <v>79</v>
      </c>
      <c r="E27" s="162">
        <v>1</v>
      </c>
      <c r="F27" s="162"/>
      <c r="G27" s="236">
        <f t="shared" si="7"/>
        <v>0</v>
      </c>
      <c r="O27" s="158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 t="shared" si="8"/>
        <v>0</v>
      </c>
      <c r="BB27" s="146">
        <f t="shared" si="9"/>
        <v>0</v>
      </c>
      <c r="BC27" s="146">
        <f t="shared" si="10"/>
        <v>0</v>
      </c>
      <c r="BD27" s="146">
        <f t="shared" si="11"/>
        <v>0</v>
      </c>
      <c r="BE27" s="146">
        <f t="shared" si="12"/>
        <v>0</v>
      </c>
      <c r="CA27" s="163">
        <v>1</v>
      </c>
      <c r="CB27" s="163">
        <v>7</v>
      </c>
      <c r="CZ27" s="146">
        <v>2.9520000000000001E-2</v>
      </c>
    </row>
    <row r="28" spans="1:104" ht="22.5">
      <c r="A28" s="235">
        <v>44</v>
      </c>
      <c r="B28" s="159" t="s">
        <v>104</v>
      </c>
      <c r="C28" s="160" t="s">
        <v>130</v>
      </c>
      <c r="D28" s="161" t="s">
        <v>79</v>
      </c>
      <c r="E28" s="162">
        <v>1</v>
      </c>
      <c r="F28" s="162"/>
      <c r="G28" s="236">
        <f t="shared" si="7"/>
        <v>0</v>
      </c>
      <c r="O28" s="158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 t="shared" si="8"/>
        <v>0</v>
      </c>
      <c r="BB28" s="146">
        <f t="shared" si="9"/>
        <v>0</v>
      </c>
      <c r="BC28" s="146">
        <f t="shared" si="10"/>
        <v>0</v>
      </c>
      <c r="BD28" s="146">
        <f t="shared" si="11"/>
        <v>0</v>
      </c>
      <c r="BE28" s="146">
        <f t="shared" si="12"/>
        <v>0</v>
      </c>
      <c r="CA28" s="163">
        <v>1</v>
      </c>
      <c r="CB28" s="163">
        <v>7</v>
      </c>
      <c r="CZ28" s="146">
        <v>2.8250000000000001E-2</v>
      </c>
    </row>
    <row r="29" spans="1:104">
      <c r="A29" s="239">
        <v>45</v>
      </c>
      <c r="B29" s="184" t="s">
        <v>115</v>
      </c>
      <c r="C29" s="185" t="s">
        <v>114</v>
      </c>
      <c r="D29" s="186" t="s">
        <v>117</v>
      </c>
      <c r="E29" s="187">
        <v>1</v>
      </c>
      <c r="F29" s="187"/>
      <c r="G29" s="240">
        <f t="shared" si="7"/>
        <v>0</v>
      </c>
      <c r="O29" s="158">
        <v>2</v>
      </c>
      <c r="AA29" s="146">
        <v>1</v>
      </c>
      <c r="AB29" s="146">
        <v>7</v>
      </c>
      <c r="AC29" s="146">
        <v>7</v>
      </c>
      <c r="AZ29" s="146">
        <v>2</v>
      </c>
      <c r="BA29" s="146">
        <f t="shared" si="8"/>
        <v>0</v>
      </c>
      <c r="BB29" s="146">
        <f t="shared" si="9"/>
        <v>0</v>
      </c>
      <c r="BC29" s="146">
        <f t="shared" si="10"/>
        <v>0</v>
      </c>
      <c r="BD29" s="146">
        <f t="shared" si="11"/>
        <v>0</v>
      </c>
      <c r="BE29" s="146">
        <f t="shared" si="12"/>
        <v>0</v>
      </c>
      <c r="CA29" s="163">
        <v>1</v>
      </c>
      <c r="CB29" s="163">
        <v>7</v>
      </c>
      <c r="CZ29" s="146">
        <v>3.0839999999999999E-2</v>
      </c>
    </row>
    <row r="30" spans="1:104">
      <c r="A30" s="239" t="s">
        <v>5</v>
      </c>
      <c r="B30" s="184" t="s">
        <v>5</v>
      </c>
      <c r="C30" s="185" t="s">
        <v>5</v>
      </c>
      <c r="D30" s="186" t="s">
        <v>5</v>
      </c>
      <c r="E30" s="187">
        <v>0</v>
      </c>
      <c r="F30" s="187">
        <v>0</v>
      </c>
      <c r="G30" s="240">
        <f t="shared" si="7"/>
        <v>0</v>
      </c>
      <c r="O30" s="158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 t="shared" si="8"/>
        <v>0</v>
      </c>
      <c r="BB30" s="146">
        <f t="shared" si="9"/>
        <v>0</v>
      </c>
      <c r="BC30" s="146">
        <f t="shared" si="10"/>
        <v>0</v>
      </c>
      <c r="BD30" s="146">
        <f t="shared" si="11"/>
        <v>0</v>
      </c>
      <c r="BE30" s="146">
        <f t="shared" si="12"/>
        <v>0</v>
      </c>
      <c r="CA30" s="163">
        <v>1</v>
      </c>
      <c r="CB30" s="163">
        <v>7</v>
      </c>
      <c r="CZ30" s="146">
        <v>3.7600000000000001E-2</v>
      </c>
    </row>
    <row r="31" spans="1:104">
      <c r="A31" s="235">
        <v>46</v>
      </c>
      <c r="B31" s="159" t="s">
        <v>109</v>
      </c>
      <c r="C31" s="160" t="s">
        <v>110</v>
      </c>
      <c r="D31" s="161" t="s">
        <v>61</v>
      </c>
      <c r="E31" s="162">
        <v>0</v>
      </c>
      <c r="F31" s="162">
        <v>0</v>
      </c>
      <c r="G31" s="236">
        <f t="shared" si="7"/>
        <v>0</v>
      </c>
      <c r="O31" s="158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 t="shared" si="8"/>
        <v>0</v>
      </c>
      <c r="BB31" s="146">
        <f t="shared" si="9"/>
        <v>0</v>
      </c>
      <c r="BC31" s="146">
        <f t="shared" si="10"/>
        <v>0</v>
      </c>
      <c r="BD31" s="146">
        <f t="shared" si="11"/>
        <v>0</v>
      </c>
      <c r="BE31" s="146">
        <f t="shared" si="12"/>
        <v>0</v>
      </c>
      <c r="CA31" s="163">
        <v>1</v>
      </c>
      <c r="CB31" s="163">
        <v>7</v>
      </c>
      <c r="CZ31" s="146">
        <v>4.4080000000000001E-2</v>
      </c>
    </row>
    <row r="32" spans="1:104">
      <c r="A32" s="237"/>
      <c r="B32" s="164" t="s">
        <v>73</v>
      </c>
      <c r="C32" s="165" t="str">
        <f>CONCATENATE(B21," ",C21)</f>
        <v>734 Armatury</v>
      </c>
      <c r="D32" s="166"/>
      <c r="E32" s="167"/>
      <c r="F32" s="168"/>
      <c r="G32" s="238">
        <f>SUM(G21:G31)</f>
        <v>0</v>
      </c>
      <c r="O32" s="158">
        <v>4</v>
      </c>
      <c r="BA32" s="169">
        <f>SUM(BA21:BA31)</f>
        <v>0</v>
      </c>
      <c r="BB32" s="169">
        <f>SUM(BB21:BB31)</f>
        <v>0</v>
      </c>
      <c r="BC32" s="169">
        <f>SUM(BC21:BC31)</f>
        <v>0</v>
      </c>
      <c r="BD32" s="169">
        <f>SUM(BD21:BD31)</f>
        <v>0</v>
      </c>
      <c r="BE32" s="169">
        <f>SUM(BE21:BE31)</f>
        <v>0</v>
      </c>
    </row>
    <row r="33" spans="1:7">
      <c r="A33" s="233" t="s">
        <v>70</v>
      </c>
      <c r="B33" s="153" t="s">
        <v>107</v>
      </c>
      <c r="C33" s="154" t="s">
        <v>108</v>
      </c>
      <c r="D33" s="155"/>
      <c r="E33" s="156"/>
      <c r="F33" s="156"/>
      <c r="G33" s="234"/>
    </row>
    <row r="34" spans="1:7" ht="22.5">
      <c r="A34" s="235">
        <v>47</v>
      </c>
      <c r="B34" s="183" t="s">
        <v>111</v>
      </c>
      <c r="C34" s="183" t="s">
        <v>112</v>
      </c>
      <c r="D34" s="161" t="s">
        <v>76</v>
      </c>
      <c r="E34" s="162">
        <v>3</v>
      </c>
      <c r="F34" s="162"/>
      <c r="G34" s="236">
        <f t="shared" ref="G34:G42" si="13">E34*F34</f>
        <v>0</v>
      </c>
    </row>
    <row r="35" spans="1:7">
      <c r="A35" s="235">
        <v>48</v>
      </c>
      <c r="B35" s="183">
        <v>713000001</v>
      </c>
      <c r="C35" s="183" t="s">
        <v>113</v>
      </c>
      <c r="D35" s="161" t="s">
        <v>76</v>
      </c>
      <c r="E35" s="162">
        <v>20</v>
      </c>
      <c r="F35" s="162"/>
      <c r="G35" s="236">
        <f t="shared" si="13"/>
        <v>0</v>
      </c>
    </row>
    <row r="36" spans="1:7">
      <c r="A36" s="235">
        <v>49</v>
      </c>
      <c r="B36" s="183">
        <v>783112101</v>
      </c>
      <c r="C36" s="183" t="s">
        <v>119</v>
      </c>
      <c r="D36" s="161" t="s">
        <v>76</v>
      </c>
      <c r="E36" s="162">
        <v>20</v>
      </c>
      <c r="F36" s="162"/>
      <c r="G36" s="236">
        <f t="shared" si="13"/>
        <v>0</v>
      </c>
    </row>
    <row r="37" spans="1:7" ht="22.5">
      <c r="A37" s="235">
        <v>50</v>
      </c>
      <c r="B37" s="183">
        <v>730110001</v>
      </c>
      <c r="C37" s="183" t="s">
        <v>120</v>
      </c>
      <c r="D37" s="161" t="s">
        <v>116</v>
      </c>
      <c r="E37" s="162">
        <v>1</v>
      </c>
      <c r="F37" s="162"/>
      <c r="G37" s="236">
        <f t="shared" si="13"/>
        <v>0</v>
      </c>
    </row>
    <row r="38" spans="1:7">
      <c r="A38" s="235">
        <v>51</v>
      </c>
      <c r="B38" s="159" t="s">
        <v>121</v>
      </c>
      <c r="C38" s="160" t="s">
        <v>122</v>
      </c>
      <c r="D38" s="161" t="s">
        <v>116</v>
      </c>
      <c r="E38" s="162">
        <v>1</v>
      </c>
      <c r="F38" s="162"/>
      <c r="G38" s="236">
        <f t="shared" si="13"/>
        <v>0</v>
      </c>
    </row>
    <row r="39" spans="1:7">
      <c r="A39" s="235">
        <v>52</v>
      </c>
      <c r="B39" s="159" t="s">
        <v>123</v>
      </c>
      <c r="C39" s="160" t="s">
        <v>126</v>
      </c>
      <c r="D39" s="161" t="s">
        <v>116</v>
      </c>
      <c r="E39" s="162">
        <v>1</v>
      </c>
      <c r="F39" s="162"/>
      <c r="G39" s="236">
        <f t="shared" si="13"/>
        <v>0</v>
      </c>
    </row>
    <row r="40" spans="1:7">
      <c r="A40" s="235">
        <v>53</v>
      </c>
      <c r="B40" s="159" t="s">
        <v>30</v>
      </c>
      <c r="C40" s="160" t="s">
        <v>124</v>
      </c>
      <c r="D40" s="161" t="s">
        <v>77</v>
      </c>
      <c r="E40" s="162">
        <v>48</v>
      </c>
      <c r="F40" s="162"/>
      <c r="G40" s="236">
        <f t="shared" si="13"/>
        <v>0</v>
      </c>
    </row>
    <row r="41" spans="1:7">
      <c r="A41" s="235"/>
      <c r="B41" s="159" t="s">
        <v>30</v>
      </c>
      <c r="C41" s="160" t="s">
        <v>125</v>
      </c>
      <c r="D41" s="161" t="s">
        <v>77</v>
      </c>
      <c r="E41" s="162">
        <v>12</v>
      </c>
      <c r="F41" s="162"/>
      <c r="G41" s="236">
        <f t="shared" si="13"/>
        <v>0</v>
      </c>
    </row>
    <row r="42" spans="1:7" ht="13.5" thickBot="1">
      <c r="A42" s="241">
        <v>54</v>
      </c>
      <c r="B42" s="242" t="s">
        <v>5</v>
      </c>
      <c r="C42" s="243" t="s">
        <v>5</v>
      </c>
      <c r="D42" s="244"/>
      <c r="E42" s="245">
        <v>0</v>
      </c>
      <c r="F42" s="245">
        <v>0</v>
      </c>
      <c r="G42" s="246">
        <f t="shared" si="13"/>
        <v>0</v>
      </c>
    </row>
    <row r="43" spans="1:7">
      <c r="A43" s="211"/>
      <c r="B43" s="212" t="s">
        <v>73</v>
      </c>
      <c r="C43" s="213" t="str">
        <f>CONCATENATE(B33," ",C33)</f>
        <v>739 Ostatní</v>
      </c>
      <c r="D43" s="214"/>
      <c r="E43" s="215"/>
      <c r="F43" s="216"/>
      <c r="G43" s="217">
        <f>SUM(G33:G42)</f>
        <v>0</v>
      </c>
    </row>
    <row r="44" spans="1:7">
      <c r="E44" s="146"/>
    </row>
    <row r="45" spans="1:7">
      <c r="E45" s="146"/>
    </row>
    <row r="46" spans="1:7">
      <c r="E46" s="146"/>
    </row>
    <row r="47" spans="1:7">
      <c r="E47" s="146"/>
    </row>
    <row r="48" spans="1:7">
      <c r="E48" s="146"/>
    </row>
    <row r="49" spans="1:7">
      <c r="E49" s="146"/>
    </row>
    <row r="50" spans="1:7">
      <c r="E50" s="146"/>
    </row>
    <row r="51" spans="1:7">
      <c r="E51" s="146"/>
    </row>
    <row r="52" spans="1:7">
      <c r="E52" s="146"/>
    </row>
    <row r="53" spans="1:7">
      <c r="E53" s="146"/>
    </row>
    <row r="54" spans="1:7">
      <c r="E54" s="146"/>
    </row>
    <row r="55" spans="1:7">
      <c r="E55" s="146"/>
    </row>
    <row r="56" spans="1:7">
      <c r="E56" s="146"/>
    </row>
    <row r="57" spans="1:7">
      <c r="E57" s="146"/>
    </row>
    <row r="58" spans="1:7">
      <c r="A58" s="170"/>
      <c r="B58" s="170"/>
      <c r="C58" s="170"/>
      <c r="D58" s="170"/>
      <c r="E58" s="170"/>
      <c r="F58" s="170"/>
      <c r="G58" s="170"/>
    </row>
    <row r="59" spans="1:7">
      <c r="A59" s="170"/>
      <c r="B59" s="170"/>
      <c r="C59" s="170"/>
      <c r="D59" s="170"/>
      <c r="E59" s="170"/>
      <c r="F59" s="170"/>
      <c r="G59" s="170"/>
    </row>
    <row r="60" spans="1:7">
      <c r="A60" s="170"/>
      <c r="B60" s="170"/>
      <c r="C60" s="170"/>
      <c r="D60" s="170"/>
      <c r="E60" s="170"/>
      <c r="F60" s="170"/>
      <c r="G60" s="170"/>
    </row>
    <row r="61" spans="1:7">
      <c r="A61" s="170"/>
      <c r="B61" s="170"/>
      <c r="C61" s="170"/>
      <c r="D61" s="170"/>
      <c r="E61" s="170"/>
      <c r="F61" s="170"/>
      <c r="G61" s="170"/>
    </row>
    <row r="62" spans="1:7">
      <c r="E62" s="146"/>
    </row>
    <row r="63" spans="1:7">
      <c r="E63" s="146"/>
    </row>
    <row r="64" spans="1:7">
      <c r="E64" s="146"/>
    </row>
    <row r="65" spans="5:5">
      <c r="E65" s="146"/>
    </row>
    <row r="66" spans="5:5">
      <c r="E66" s="146"/>
    </row>
    <row r="67" spans="5:5">
      <c r="E67" s="146"/>
    </row>
    <row r="68" spans="5:5">
      <c r="E68" s="146"/>
    </row>
    <row r="69" spans="5:5">
      <c r="E69" s="146"/>
    </row>
    <row r="70" spans="5:5">
      <c r="E70" s="146"/>
    </row>
    <row r="71" spans="5:5">
      <c r="E71" s="146"/>
    </row>
    <row r="72" spans="5:5">
      <c r="E72" s="146"/>
    </row>
    <row r="73" spans="5:5">
      <c r="E73" s="146"/>
    </row>
    <row r="74" spans="5:5">
      <c r="E74" s="146"/>
    </row>
    <row r="75" spans="5:5">
      <c r="E75" s="146"/>
    </row>
    <row r="76" spans="5:5">
      <c r="E76" s="146"/>
    </row>
    <row r="77" spans="5:5">
      <c r="E77" s="146"/>
    </row>
    <row r="78" spans="5:5">
      <c r="E78" s="146"/>
    </row>
    <row r="79" spans="5:5">
      <c r="E79" s="146"/>
    </row>
    <row r="80" spans="5:5">
      <c r="E80" s="146"/>
    </row>
    <row r="81" spans="1:7">
      <c r="E81" s="146"/>
    </row>
    <row r="82" spans="1:7">
      <c r="E82" s="146"/>
    </row>
    <row r="83" spans="1:7">
      <c r="E83" s="146"/>
    </row>
    <row r="84" spans="1:7">
      <c r="E84" s="146"/>
    </row>
    <row r="85" spans="1:7">
      <c r="E85" s="146"/>
    </row>
    <row r="86" spans="1:7">
      <c r="E86" s="146"/>
    </row>
    <row r="87" spans="1:7">
      <c r="E87" s="146"/>
    </row>
    <row r="88" spans="1:7">
      <c r="E88" s="146"/>
    </row>
    <row r="89" spans="1:7">
      <c r="E89" s="146"/>
    </row>
    <row r="90" spans="1:7">
      <c r="E90" s="146"/>
    </row>
    <row r="91" spans="1:7">
      <c r="E91" s="146"/>
    </row>
    <row r="92" spans="1:7">
      <c r="E92" s="146"/>
    </row>
    <row r="93" spans="1:7">
      <c r="A93" s="171"/>
      <c r="B93" s="171"/>
    </row>
    <row r="94" spans="1:7">
      <c r="A94" s="170"/>
      <c r="B94" s="170"/>
      <c r="C94" s="173"/>
      <c r="D94" s="173"/>
      <c r="E94" s="174"/>
      <c r="F94" s="173"/>
      <c r="G94" s="175"/>
    </row>
    <row r="95" spans="1:7">
      <c r="A95" s="176"/>
      <c r="B95" s="176"/>
      <c r="C95" s="170"/>
      <c r="D95" s="170"/>
      <c r="E95" s="177"/>
      <c r="F95" s="170"/>
      <c r="G95" s="170"/>
    </row>
    <row r="96" spans="1:7">
      <c r="A96" s="170"/>
      <c r="B96" s="170"/>
      <c r="C96" s="170"/>
      <c r="D96" s="170"/>
      <c r="E96" s="177"/>
      <c r="F96" s="170"/>
      <c r="G96" s="170"/>
    </row>
    <row r="97" spans="1:7">
      <c r="A97" s="170"/>
      <c r="B97" s="170"/>
      <c r="C97" s="170"/>
      <c r="D97" s="170"/>
      <c r="E97" s="177"/>
      <c r="F97" s="170"/>
      <c r="G97" s="170"/>
    </row>
    <row r="98" spans="1:7">
      <c r="A98" s="170"/>
      <c r="B98" s="170"/>
      <c r="C98" s="170"/>
      <c r="D98" s="170"/>
      <c r="E98" s="177"/>
      <c r="F98" s="170"/>
      <c r="G98" s="170"/>
    </row>
    <row r="99" spans="1:7">
      <c r="A99" s="170"/>
      <c r="B99" s="170"/>
      <c r="C99" s="170"/>
      <c r="D99" s="170"/>
      <c r="E99" s="177"/>
      <c r="F99" s="170"/>
      <c r="G99" s="170"/>
    </row>
    <row r="100" spans="1:7">
      <c r="A100" s="170"/>
      <c r="B100" s="170"/>
      <c r="C100" s="170"/>
      <c r="D100" s="170"/>
      <c r="E100" s="177"/>
      <c r="F100" s="170"/>
      <c r="G100" s="170"/>
    </row>
    <row r="101" spans="1:7">
      <c r="A101" s="170"/>
      <c r="B101" s="170"/>
      <c r="C101" s="170"/>
      <c r="D101" s="170"/>
      <c r="E101" s="177"/>
      <c r="F101" s="170"/>
      <c r="G101" s="170"/>
    </row>
    <row r="102" spans="1:7">
      <c r="A102" s="170"/>
      <c r="B102" s="170"/>
      <c r="C102" s="170"/>
      <c r="D102" s="170"/>
      <c r="E102" s="177"/>
      <c r="F102" s="170"/>
      <c r="G102" s="170"/>
    </row>
    <row r="103" spans="1:7">
      <c r="A103" s="170"/>
      <c r="B103" s="170"/>
      <c r="C103" s="170"/>
      <c r="D103" s="170"/>
      <c r="E103" s="177"/>
      <c r="F103" s="170"/>
      <c r="G103" s="170"/>
    </row>
    <row r="104" spans="1:7">
      <c r="A104" s="170"/>
      <c r="B104" s="170"/>
      <c r="C104" s="170"/>
      <c r="D104" s="170"/>
      <c r="E104" s="177"/>
      <c r="F104" s="170"/>
      <c r="G104" s="170"/>
    </row>
    <row r="105" spans="1:7">
      <c r="A105" s="170"/>
      <c r="B105" s="170"/>
      <c r="C105" s="170"/>
      <c r="D105" s="170"/>
      <c r="E105" s="177"/>
      <c r="F105" s="170"/>
      <c r="G105" s="170"/>
    </row>
    <row r="106" spans="1:7">
      <c r="A106" s="170"/>
      <c r="B106" s="170"/>
      <c r="C106" s="170"/>
      <c r="D106" s="170"/>
      <c r="E106" s="177"/>
      <c r="F106" s="170"/>
      <c r="G106" s="170"/>
    </row>
    <row r="107" spans="1:7">
      <c r="A107" s="170"/>
      <c r="B107" s="170"/>
      <c r="C107" s="170"/>
      <c r="D107" s="170"/>
      <c r="E107" s="177"/>
      <c r="F107" s="170"/>
      <c r="G107" s="170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scale="12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Tatik</dc:creator>
  <cp:lastModifiedBy>pavla</cp:lastModifiedBy>
  <cp:lastPrinted>2019-11-25T07:52:24Z</cp:lastPrinted>
  <dcterms:created xsi:type="dcterms:W3CDTF">2015-03-25T08:38:08Z</dcterms:created>
  <dcterms:modified xsi:type="dcterms:W3CDTF">2019-11-25T07:52:29Z</dcterms:modified>
</cp:coreProperties>
</file>